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Presupuesto Aprobado-Ejec  FEB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2" l="1"/>
  <c r="H66" i="2"/>
  <c r="G10" i="2" l="1"/>
  <c r="O10" i="2" l="1"/>
  <c r="N10" i="2" l="1"/>
  <c r="M10" i="2" l="1"/>
  <c r="L10" i="2" l="1"/>
  <c r="K10" i="2" l="1"/>
  <c r="J10" i="2" l="1"/>
  <c r="I10" i="2" l="1"/>
  <c r="H10" i="2" l="1"/>
  <c r="F10" i="2" l="1"/>
  <c r="E10" i="2" l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P18" i="2" l="1"/>
  <c r="I56" i="2"/>
  <c r="I30" i="2"/>
  <c r="I20" i="2"/>
  <c r="I14" i="2"/>
  <c r="I87" i="2" l="1"/>
  <c r="H56" i="2"/>
  <c r="H30" i="2"/>
  <c r="H20" i="2"/>
  <c r="H14" i="2"/>
  <c r="G56" i="2" l="1"/>
  <c r="G30" i="2"/>
  <c r="G20" i="2"/>
  <c r="G14" i="2"/>
  <c r="P9" i="2"/>
  <c r="P8" i="2"/>
  <c r="F56" i="2"/>
  <c r="F30" i="2"/>
  <c r="F20" i="2"/>
  <c r="F14" i="2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<sst xmlns="http://schemas.openxmlformats.org/spreadsheetml/2006/main" count="91" uniqueCount="90">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</sst>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85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18" fillId="5" borderId="4" xfId="4" applyNumberFormat="1" applyFont="1" applyFill="1" applyBorder="1" applyAlignment="1">
      <alignment vertical="top"/>
    </xf>
    <xf numFmtId="167" fontId="20" fillId="5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9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1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6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3" fillId="0" borderId="11" xfId="0" applyFont="1" applyBorder="1" applyAlignment="1">
      <alignment horizontal="right" vertical="top" wrapText="1" readingOrder="1"/>
    </xf>
    <xf numFmtId="0" fontId="23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0" fillId="3" borderId="4" xfId="4" applyNumberFormat="1" applyFont="1" applyFill="1" applyBorder="1" applyAlignment="1">
      <alignment vertical="top"/>
    </xf>
    <xf numFmtId="43" fontId="24" fillId="0" borderId="11" xfId="1" applyFont="1" applyBorder="1" applyAlignment="1">
      <alignment vertical="top" wrapText="1" readingOrder="1"/>
    </xf>
    <xf numFmtId="43" fontId="24" fillId="0" borderId="4" xfId="1" applyFont="1" applyBorder="1" applyAlignment="1">
      <alignment vertical="top" wrapText="1" readingOrder="1"/>
    </xf>
    <xf numFmtId="43" fontId="18" fillId="0" borderId="4" xfId="1" applyFont="1" applyFill="1" applyBorder="1" applyAlignment="1"/>
    <xf numFmtId="4" fontId="6" fillId="0" borderId="4" xfId="0" applyNumberFormat="1" applyFont="1" applyBorder="1"/>
    <xf numFmtId="0" fontId="24" fillId="0" borderId="4" xfId="0" applyFont="1" applyBorder="1" applyAlignment="1">
      <alignment vertical="top" wrapText="1" readingOrder="1"/>
    </xf>
    <xf numFmtId="4" fontId="18" fillId="0" borderId="4" xfId="5" applyNumberFormat="1" applyFont="1" applyBorder="1" applyAlignment="1">
      <alignment horizontal="right"/>
    </xf>
    <xf numFmtId="0" fontId="24" fillId="0" borderId="6" xfId="0" applyFont="1" applyBorder="1" applyAlignment="1">
      <alignment vertical="top" wrapText="1" readingOrder="1"/>
    </xf>
    <xf numFmtId="43" fontId="24" fillId="0" borderId="10" xfId="0" applyNumberFormat="1" applyFont="1" applyBorder="1" applyAlignment="1">
      <alignment vertical="top" wrapText="1" readingOrder="1"/>
    </xf>
    <xf numFmtId="43" fontId="24" fillId="0" borderId="6" xfId="0" applyNumberFormat="1" applyFont="1" applyBorder="1" applyAlignment="1">
      <alignment vertical="top" wrapText="1" readingOrder="1"/>
    </xf>
    <xf numFmtId="17" fontId="14" fillId="4" borderId="13" xfId="0" applyNumberFormat="1" applyFont="1" applyFill="1" applyBorder="1" applyAlignment="1">
      <alignment horizontal="center"/>
    </xf>
    <xf numFmtId="17" fontId="14" fillId="4" borderId="12" xfId="0" applyNumberFormat="1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18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43" fontId="14" fillId="2" borderId="16" xfId="1" applyFont="1" applyFill="1" applyBorder="1" applyAlignment="1">
      <alignment horizontal="center" vertical="center" wrapText="1"/>
    </xf>
    <xf numFmtId="43" fontId="14" fillId="2" borderId="1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A6" sqref="A6:P6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4.85546875" customWidth="1"/>
    <col min="8" max="8" width="19" customWidth="1"/>
    <col min="9" max="9" width="0.140625" customWidth="1"/>
    <col min="10" max="10" width="14.42578125" hidden="1" customWidth="1"/>
    <col min="11" max="11" width="15.5703125" hidden="1" customWidth="1"/>
    <col min="12" max="12" width="14.28515625" hidden="1" customWidth="1"/>
    <col min="13" max="13" width="17.140625" hidden="1" customWidth="1"/>
    <col min="14" max="14" width="16.7109375" hidden="1" customWidth="1"/>
    <col min="15" max="15" width="0.140625" hidden="1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73" t="s">
        <v>86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7" ht="21" customHeight="1" x14ac:dyDescent="0.25">
      <c r="A4" s="75" t="s">
        <v>89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1.25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17" ht="24.75" customHeight="1" x14ac:dyDescent="0.25">
      <c r="A6" s="83" t="s">
        <v>80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7" ht="24.75" customHeight="1" x14ac:dyDescent="0.25">
      <c r="A7" s="53"/>
      <c r="B7" s="53"/>
      <c r="C7" s="53"/>
      <c r="D7" s="56">
        <v>45658</v>
      </c>
      <c r="E7" s="56">
        <v>45689</v>
      </c>
      <c r="F7" s="56">
        <v>45717</v>
      </c>
      <c r="G7" s="56">
        <v>45748</v>
      </c>
      <c r="H7" s="56">
        <v>45778</v>
      </c>
      <c r="I7" s="56">
        <v>45809</v>
      </c>
      <c r="J7" s="56">
        <v>45839</v>
      </c>
      <c r="K7" s="56">
        <v>45870</v>
      </c>
      <c r="L7" s="56">
        <v>45901</v>
      </c>
      <c r="M7" s="56">
        <v>45931</v>
      </c>
      <c r="N7" s="56">
        <v>45962</v>
      </c>
      <c r="O7" s="56">
        <v>45992</v>
      </c>
      <c r="P7" s="53" t="s">
        <v>73</v>
      </c>
    </row>
    <row r="8" spans="1:17" ht="15.75" customHeight="1" x14ac:dyDescent="0.25">
      <c r="A8" s="45" t="s">
        <v>85</v>
      </c>
      <c r="B8" s="54" t="s">
        <v>87</v>
      </c>
      <c r="C8" s="59"/>
      <c r="D8" s="60">
        <v>5744420.0199999996</v>
      </c>
      <c r="E8" s="61">
        <v>11194933.83</v>
      </c>
      <c r="F8" s="60">
        <v>5479927.7400000002</v>
      </c>
      <c r="G8" s="60">
        <v>9250706.9499999993</v>
      </c>
      <c r="H8" s="60">
        <v>8303144.8499999996</v>
      </c>
      <c r="I8" s="60"/>
      <c r="J8" s="62"/>
      <c r="K8" s="62"/>
      <c r="L8" s="62"/>
      <c r="M8" s="62"/>
      <c r="N8" s="62"/>
      <c r="O8" s="62"/>
      <c r="P8" s="62">
        <f>+D8+E8+F8+G8+H8+I8+J8+K8+L8+M8+N8+O8</f>
        <v>39973133.390000001</v>
      </c>
    </row>
    <row r="9" spans="1:17" ht="15.75" customHeight="1" x14ac:dyDescent="0.25">
      <c r="A9" s="44"/>
      <c r="B9" s="55" t="s">
        <v>88</v>
      </c>
      <c r="C9" s="63"/>
      <c r="D9" s="63">
        <v>0</v>
      </c>
      <c r="E9" s="63">
        <v>0</v>
      </c>
      <c r="F9" s="64"/>
      <c r="G9" s="60">
        <v>14999851.300000001</v>
      </c>
      <c r="H9" s="60">
        <v>7499122.9100000001</v>
      </c>
      <c r="I9" s="63"/>
      <c r="J9" s="62"/>
      <c r="K9" s="62"/>
      <c r="L9" s="62"/>
      <c r="M9" s="62"/>
      <c r="N9" s="62"/>
      <c r="O9" s="62"/>
      <c r="P9" s="62">
        <f>+D9+E9+F9+G9+H9+I9+J9+K9+L9+M9+N9+O9</f>
        <v>22498974.210000001</v>
      </c>
      <c r="Q9" s="43"/>
    </row>
    <row r="10" spans="1:17" ht="15.75" customHeight="1" thickBot="1" x14ac:dyDescent="0.3">
      <c r="A10" s="48"/>
      <c r="B10" s="46" t="s">
        <v>84</v>
      </c>
      <c r="C10" s="65"/>
      <c r="D10" s="66">
        <f t="shared" ref="D10:I10" si="0">SUM(D8:D9)</f>
        <v>5744420.0199999996</v>
      </c>
      <c r="E10" s="66">
        <f t="shared" si="0"/>
        <v>11194933.83</v>
      </c>
      <c r="F10" s="67">
        <f t="shared" si="0"/>
        <v>5479927.7400000002</v>
      </c>
      <c r="G10" s="67">
        <f>SUM(G8:G9)</f>
        <v>24250558.25</v>
      </c>
      <c r="H10" s="67">
        <f t="shared" si="0"/>
        <v>15802267.76</v>
      </c>
      <c r="I10" s="67">
        <f t="shared" si="0"/>
        <v>0</v>
      </c>
      <c r="J10" s="67">
        <f t="shared" ref="J10:O10" si="1">SUM(J8:J9)</f>
        <v>0</v>
      </c>
      <c r="K10" s="62">
        <f t="shared" si="1"/>
        <v>0</v>
      </c>
      <c r="L10" s="62">
        <f t="shared" si="1"/>
        <v>0</v>
      </c>
      <c r="M10" s="62">
        <f t="shared" si="1"/>
        <v>0</v>
      </c>
      <c r="N10" s="62">
        <f t="shared" si="1"/>
        <v>0</v>
      </c>
      <c r="O10" s="62">
        <f t="shared" si="1"/>
        <v>0</v>
      </c>
      <c r="P10" s="62">
        <f>+D10+E10+F10+G10+H10+I10+J10+K10+L10+M10+N10+O10</f>
        <v>62472107.600000001</v>
      </c>
      <c r="Q10" s="43"/>
    </row>
    <row r="11" spans="1:17" ht="25.5" customHeight="1" thickBot="1" x14ac:dyDescent="0.3">
      <c r="A11" s="77" t="s">
        <v>63</v>
      </c>
      <c r="B11" s="79" t="s">
        <v>76</v>
      </c>
      <c r="C11" s="79" t="s">
        <v>75</v>
      </c>
      <c r="D11" s="70" t="s">
        <v>74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</row>
    <row r="12" spans="1:17" ht="15.75" thickBot="1" x14ac:dyDescent="0.3">
      <c r="A12" s="78"/>
      <c r="B12" s="80"/>
      <c r="C12" s="80"/>
      <c r="D12" s="68">
        <v>45658</v>
      </c>
      <c r="E12" s="69">
        <v>45323</v>
      </c>
      <c r="F12" s="69">
        <v>45717</v>
      </c>
      <c r="G12" s="69">
        <v>45748</v>
      </c>
      <c r="H12" s="68">
        <v>45778</v>
      </c>
      <c r="I12" s="69">
        <v>45809</v>
      </c>
      <c r="J12" s="68">
        <v>45839</v>
      </c>
      <c r="K12" s="69">
        <v>45870</v>
      </c>
      <c r="L12" s="69">
        <v>45901</v>
      </c>
      <c r="M12" s="69">
        <v>45931</v>
      </c>
      <c r="N12" s="69">
        <v>45962</v>
      </c>
      <c r="O12" s="68">
        <v>45992</v>
      </c>
      <c r="P12" s="47" t="s">
        <v>73</v>
      </c>
    </row>
    <row r="13" spans="1:17" x14ac:dyDescent="0.25">
      <c r="A13" s="34" t="s">
        <v>0</v>
      </c>
      <c r="B13" s="35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>
        <f t="shared" ref="P13:P44" si="2">+D13+E13+F13+G13+H13+I13+J13+K13+L13+M13+N13+O13</f>
        <v>0</v>
      </c>
    </row>
    <row r="14" spans="1:17" x14ac:dyDescent="0.25">
      <c r="A14" s="9" t="s">
        <v>1</v>
      </c>
      <c r="B14" s="39">
        <f>SUM(B15:B19)</f>
        <v>27030721.449999999</v>
      </c>
      <c r="C14" s="10"/>
      <c r="D14" s="38">
        <f t="shared" ref="D14:I14" si="3">SUM(D15:D19)</f>
        <v>1431405.74</v>
      </c>
      <c r="E14" s="38">
        <f t="shared" si="3"/>
        <v>1635914.1099999999</v>
      </c>
      <c r="F14" s="38">
        <f t="shared" si="3"/>
        <v>1807980.5</v>
      </c>
      <c r="G14" s="38">
        <f t="shared" si="3"/>
        <v>6164071.5199999996</v>
      </c>
      <c r="H14" s="38">
        <f t="shared" si="3"/>
        <v>1639009.48</v>
      </c>
      <c r="I14" s="38">
        <f t="shared" si="3"/>
        <v>0</v>
      </c>
      <c r="J14" s="38">
        <f>J15+J19</f>
        <v>0</v>
      </c>
      <c r="K14" s="38">
        <f>K15+K19</f>
        <v>0</v>
      </c>
      <c r="L14" s="38">
        <f>L15+L19</f>
        <v>0</v>
      </c>
      <c r="M14" s="38">
        <f>M15+M16+M17+M18+M19</f>
        <v>0</v>
      </c>
      <c r="N14" s="38">
        <f>N15+N16+N17+N18+N19</f>
        <v>0</v>
      </c>
      <c r="O14" s="38">
        <f>O15+O16+O17+O18+O19</f>
        <v>0</v>
      </c>
      <c r="P14" s="11">
        <f t="shared" si="2"/>
        <v>12678381.35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>
        <v>1384594.94</v>
      </c>
      <c r="I15" s="49"/>
      <c r="J15" s="17"/>
      <c r="K15" s="17"/>
      <c r="L15" s="17"/>
      <c r="M15" s="18"/>
      <c r="N15" s="15"/>
      <c r="O15" s="15"/>
      <c r="P15" s="11">
        <f t="shared" si="2"/>
        <v>11218091.67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49"/>
      <c r="J16" s="17"/>
      <c r="K16" s="17"/>
      <c r="L16" s="17"/>
      <c r="M16" s="18"/>
      <c r="N16" s="15"/>
      <c r="O16" s="15"/>
      <c r="P16" s="11">
        <f t="shared" si="2"/>
        <v>0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>
        <v>254414.54</v>
      </c>
      <c r="I19" s="17"/>
      <c r="J19" s="17"/>
      <c r="K19" s="17"/>
      <c r="L19" s="17"/>
      <c r="M19" s="18"/>
      <c r="N19" s="15"/>
      <c r="O19" s="15"/>
      <c r="P19" s="11">
        <f t="shared" si="2"/>
        <v>1460289.68</v>
      </c>
    </row>
    <row r="20" spans="1:17" x14ac:dyDescent="0.25">
      <c r="A20" s="9" t="s">
        <v>7</v>
      </c>
      <c r="B20" s="39">
        <f>SUM(B21:B29)</f>
        <v>10819755.640000001</v>
      </c>
      <c r="C20" s="20"/>
      <c r="D20" s="38">
        <f t="shared" ref="D20:I20" si="4">SUM(D21:D29)</f>
        <v>232873.25</v>
      </c>
      <c r="E20" s="38">
        <f t="shared" si="4"/>
        <v>193433.24</v>
      </c>
      <c r="F20" s="38">
        <f t="shared" si="4"/>
        <v>429464.27999999997</v>
      </c>
      <c r="G20" s="38">
        <f t="shared" si="4"/>
        <v>293204.82</v>
      </c>
      <c r="H20" s="38">
        <f t="shared" si="4"/>
        <v>2083091.94</v>
      </c>
      <c r="I20" s="38">
        <f t="shared" si="4"/>
        <v>0</v>
      </c>
      <c r="J20" s="38">
        <f>J21+J22+J23+J24+J29</f>
        <v>0</v>
      </c>
      <c r="K20" s="38">
        <f>K22+K23+K29</f>
        <v>0</v>
      </c>
      <c r="L20" s="38">
        <f>L23+L29</f>
        <v>0</v>
      </c>
      <c r="M20" s="38">
        <f>M21+M22+M23+M24+M25+M26+M27+M28+M29</f>
        <v>0</v>
      </c>
      <c r="N20" s="38">
        <f>N21+N22+N23+N24+N25+N26+N27+N28+N29</f>
        <v>0</v>
      </c>
      <c r="O20" s="38">
        <f>O21+O22+O23+O24+O25+O26+O27+O28+O29</f>
        <v>0</v>
      </c>
      <c r="P20" s="11">
        <f t="shared" si="2"/>
        <v>3232067.5300000003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>
        <v>1176056.44</v>
      </c>
      <c r="I21" s="17"/>
      <c r="J21" s="17"/>
      <c r="K21" s="17"/>
      <c r="L21" s="17"/>
      <c r="M21" s="18"/>
      <c r="N21" s="15"/>
      <c r="O21" s="15"/>
      <c r="P21" s="11">
        <f t="shared" si="2"/>
        <v>1770617.14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/>
      <c r="J22" s="17"/>
      <c r="K22" s="17"/>
      <c r="L22" s="17"/>
      <c r="M22" s="18"/>
      <c r="N22" s="15"/>
      <c r="O22" s="15"/>
      <c r="P22" s="11">
        <f t="shared" si="2"/>
        <v>297176.95999999996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>
        <v>28050</v>
      </c>
      <c r="I23" s="17"/>
      <c r="J23" s="17"/>
      <c r="K23" s="17"/>
      <c r="L23" s="17"/>
      <c r="M23" s="18"/>
      <c r="N23" s="15"/>
      <c r="O23" s="15"/>
      <c r="P23" s="11">
        <f t="shared" si="2"/>
        <v>43900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>
        <v>40000</v>
      </c>
      <c r="I24" s="17"/>
      <c r="J24" s="17"/>
      <c r="K24" s="17"/>
      <c r="L24" s="17"/>
      <c r="M24" s="18"/>
      <c r="N24" s="15"/>
      <c r="O24" s="15"/>
      <c r="P24" s="11">
        <f t="shared" si="2"/>
        <v>73620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>
        <v>50485.5</v>
      </c>
      <c r="I25" s="17"/>
      <c r="J25" s="17"/>
      <c r="K25" s="17"/>
      <c r="L25" s="17"/>
      <c r="M25" s="18"/>
      <c r="N25" s="15"/>
      <c r="O25" s="15"/>
      <c r="P25" s="11">
        <f t="shared" si="2"/>
        <v>60544.76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>
        <v>88500</v>
      </c>
      <c r="I28" s="17"/>
      <c r="J28" s="17"/>
      <c r="K28" s="17"/>
      <c r="L28" s="17"/>
      <c r="M28" s="18"/>
      <c r="N28" s="15"/>
      <c r="O28" s="15"/>
      <c r="P28" s="11">
        <f t="shared" si="2"/>
        <v>220215.42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>
        <v>700000</v>
      </c>
      <c r="I29" s="17"/>
      <c r="J29" s="17"/>
      <c r="K29" s="17"/>
      <c r="L29" s="17"/>
      <c r="M29" s="18"/>
      <c r="N29" s="15"/>
      <c r="O29" s="15"/>
      <c r="P29" s="11">
        <f t="shared" si="2"/>
        <v>765993.25</v>
      </c>
    </row>
    <row r="30" spans="1:17" x14ac:dyDescent="0.25">
      <c r="A30" s="9" t="s">
        <v>17</v>
      </c>
      <c r="B30" s="39">
        <f>SUM(B31:B39)</f>
        <v>160404810.56</v>
      </c>
      <c r="C30" s="52"/>
      <c r="D30" s="38">
        <f t="shared" ref="D30:I30" si="5">SUM(D31:D39)</f>
        <v>5489343.8499999996</v>
      </c>
      <c r="E30" s="38">
        <f t="shared" si="5"/>
        <v>6651876.5899999999</v>
      </c>
      <c r="F30" s="38">
        <f t="shared" si="5"/>
        <v>1132284.8799999999</v>
      </c>
      <c r="G30" s="38">
        <f t="shared" si="5"/>
        <v>19258218.940000001</v>
      </c>
      <c r="H30" s="38">
        <f t="shared" si="5"/>
        <v>10891259.77</v>
      </c>
      <c r="I30" s="38">
        <f t="shared" si="5"/>
        <v>0</v>
      </c>
      <c r="J30" s="38">
        <f>J31+J32+J34+J35+J37+J39</f>
        <v>0</v>
      </c>
      <c r="K30" s="38">
        <f>K31+K34+K35+K37+K39</f>
        <v>0</v>
      </c>
      <c r="L30" s="38">
        <f>L31+L34+L35+L37+L39</f>
        <v>0</v>
      </c>
      <c r="M30" s="38">
        <f>M31+M32+M33+M34+M35+M36+M37+M38+M39</f>
        <v>0</v>
      </c>
      <c r="N30" s="38">
        <f>N31+N32+N33+N34+N35+N36+N37+N38+N39</f>
        <v>0</v>
      </c>
      <c r="O30" s="38">
        <f>O31+O32+O33+O34+O35+O36+O37+O38+O39</f>
        <v>0</v>
      </c>
      <c r="P30" s="11">
        <f t="shared" si="2"/>
        <v>43422984.030000001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>
        <v>1176882.56</v>
      </c>
      <c r="I31" s="17"/>
      <c r="J31" s="17"/>
      <c r="K31" s="17"/>
      <c r="L31" s="17"/>
      <c r="M31" s="18"/>
      <c r="N31" s="15"/>
      <c r="O31" s="15"/>
      <c r="P31" s="11">
        <f t="shared" si="2"/>
        <v>5174267.59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>
        <v>499996</v>
      </c>
      <c r="I33" s="17"/>
      <c r="J33" s="17"/>
      <c r="K33" s="17"/>
      <c r="L33" s="17"/>
      <c r="M33" s="18"/>
      <c r="N33" s="15"/>
      <c r="O33" s="15"/>
      <c r="P33" s="11">
        <f t="shared" si="2"/>
        <v>499996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>
        <v>5108284.58</v>
      </c>
      <c r="I34" s="17"/>
      <c r="J34" s="17"/>
      <c r="K34" s="17"/>
      <c r="L34" s="17"/>
      <c r="M34" s="18"/>
      <c r="N34" s="15"/>
      <c r="O34" s="15"/>
      <c r="P34" s="11">
        <f t="shared" si="2"/>
        <v>23105226.890000001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>
        <v>334776.62</v>
      </c>
      <c r="I35" s="17"/>
      <c r="J35" s="17"/>
      <c r="K35" s="17"/>
      <c r="L35" s="17"/>
      <c r="M35" s="18"/>
      <c r="N35" s="15"/>
      <c r="O35" s="15"/>
      <c r="P35" s="11">
        <f t="shared" si="2"/>
        <v>1009291.2999999999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2"/>
        <v>0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>
        <v>198140</v>
      </c>
      <c r="I37" s="17"/>
      <c r="J37" s="17"/>
      <c r="K37" s="17"/>
      <c r="L37" s="17"/>
      <c r="M37" s="18"/>
      <c r="N37" s="15"/>
      <c r="O37" s="15"/>
      <c r="P37" s="11">
        <f t="shared" si="2"/>
        <v>772100.31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>
        <v>3573180.01</v>
      </c>
      <c r="I39" s="17"/>
      <c r="J39" s="17"/>
      <c r="K39" s="17"/>
      <c r="L39" s="17"/>
      <c r="M39" s="18"/>
      <c r="N39" s="15"/>
      <c r="O39" s="15"/>
      <c r="P39" s="11">
        <f t="shared" si="2"/>
        <v>12862101.939999999</v>
      </c>
    </row>
    <row r="40" spans="1:16" x14ac:dyDescent="0.25">
      <c r="A40" s="9" t="s">
        <v>27</v>
      </c>
      <c r="B40" s="58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38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38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39">
        <f>SUM(B57:B65)</f>
        <v>4638378.6099999994</v>
      </c>
      <c r="C56" s="20">
        <f>+C57+C58+C59+C60+C61+C62+C63+C64+C65</f>
        <v>0</v>
      </c>
      <c r="D56" s="38">
        <f t="shared" ref="D56:I56" si="7">SUM(D57:D65)</f>
        <v>15435</v>
      </c>
      <c r="E56" s="38">
        <f t="shared" si="7"/>
        <v>106454.62</v>
      </c>
      <c r="F56" s="38">
        <f t="shared" si="7"/>
        <v>13560</v>
      </c>
      <c r="G56" s="38">
        <f t="shared" si="7"/>
        <v>264567.82</v>
      </c>
      <c r="H56" s="38">
        <f t="shared" si="7"/>
        <v>2112088.4500000002</v>
      </c>
      <c r="I56" s="38">
        <f t="shared" si="7"/>
        <v>0</v>
      </c>
      <c r="J56" s="38">
        <f>J57+J59+J60+J61+J65</f>
        <v>0</v>
      </c>
      <c r="K56" s="38">
        <f>K57+K59+K60</f>
        <v>0</v>
      </c>
      <c r="L56" s="38">
        <f>L59</f>
        <v>0</v>
      </c>
      <c r="M56" s="38">
        <f>M57+M58+M59+M60+M61+M62+M63+M64+M65</f>
        <v>0</v>
      </c>
      <c r="N56" s="38">
        <f>N57+N58+N59+N60+N61+N62+N63+N64+N65</f>
        <v>0</v>
      </c>
      <c r="O56" s="38">
        <f>O57+O58+O59+O60+O61+O62+O63+O64+O65</f>
        <v>0</v>
      </c>
      <c r="P56" s="11">
        <f t="shared" si="6"/>
        <v>2512105.89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/>
      <c r="J57" s="17"/>
      <c r="K57" s="17"/>
      <c r="L57" s="17"/>
      <c r="M57" s="18"/>
      <c r="N57" s="15"/>
      <c r="O57" s="15"/>
      <c r="P57" s="11">
        <f t="shared" si="6"/>
        <v>15321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/>
      <c r="J58" s="17"/>
      <c r="K58" s="17"/>
      <c r="L58" s="17"/>
      <c r="M58" s="18"/>
      <c r="N58" s="13"/>
      <c r="O58" s="15"/>
      <c r="P58" s="11">
        <f t="shared" si="6"/>
        <v>0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>
        <v>2112088.4500000002</v>
      </c>
      <c r="I59" s="17"/>
      <c r="J59" s="17"/>
      <c r="K59" s="17"/>
      <c r="L59" s="17"/>
      <c r="M59" s="18"/>
      <c r="N59" s="15"/>
      <c r="O59" s="15"/>
      <c r="P59" s="11">
        <f t="shared" si="6"/>
        <v>2353168.2200000002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/>
      <c r="J60" s="17"/>
      <c r="K60" s="17"/>
      <c r="L60" s="17"/>
      <c r="M60" s="18"/>
      <c r="N60" s="13"/>
      <c r="O60" s="15"/>
      <c r="P60" s="11">
        <f t="shared" si="6"/>
        <v>92419.05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51197.62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38">
        <f t="shared" ref="B66" si="8">+B67+B68+B69+B70</f>
        <v>3450123.69</v>
      </c>
      <c r="C66" s="20"/>
      <c r="D66" s="38">
        <f>+D67+D68+D69+D70+D77</f>
        <v>653355.66</v>
      </c>
      <c r="E66" s="38">
        <f t="shared" ref="E66:L66" si="9">E67</f>
        <v>102787.1</v>
      </c>
      <c r="F66" s="38">
        <f t="shared" si="9"/>
        <v>8458.57</v>
      </c>
      <c r="G66" s="38">
        <f t="shared" si="9"/>
        <v>380502.35</v>
      </c>
      <c r="H66" s="38">
        <f t="shared" si="9"/>
        <v>5000</v>
      </c>
      <c r="I66" s="38">
        <f t="shared" si="9"/>
        <v>0</v>
      </c>
      <c r="J66" s="38">
        <f t="shared" si="9"/>
        <v>0</v>
      </c>
      <c r="K66" s="38">
        <f t="shared" si="9"/>
        <v>0</v>
      </c>
      <c r="L66" s="38">
        <f t="shared" si="9"/>
        <v>0</v>
      </c>
      <c r="M66" s="38">
        <f>M67+M68+M69+M70</f>
        <v>0</v>
      </c>
      <c r="N66" s="38">
        <f>N67+N68+N69+N70</f>
        <v>0</v>
      </c>
      <c r="O66" s="38">
        <f>O67+O68+O69+O70+O71+O72+O73</f>
        <v>0</v>
      </c>
      <c r="P66" s="11">
        <f t="shared" si="6"/>
        <v>1150103.68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57">
        <v>102787.1</v>
      </c>
      <c r="F67" s="17">
        <v>8458.57</v>
      </c>
      <c r="G67" s="16">
        <v>380502.35</v>
      </c>
      <c r="H67" s="15">
        <v>5000</v>
      </c>
      <c r="I67" s="17"/>
      <c r="J67" s="17"/>
      <c r="K67" s="17"/>
      <c r="L67" s="17"/>
      <c r="M67" s="18"/>
      <c r="N67" s="15"/>
      <c r="O67" s="19"/>
      <c r="P67" s="11">
        <f t="shared" si="6"/>
        <v>1138722.5099999998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38">
        <v>0</v>
      </c>
      <c r="C74" s="13">
        <v>0</v>
      </c>
      <c r="D74" s="38">
        <f t="shared" ref="D74:I74" si="10">D77</f>
        <v>11381.17</v>
      </c>
      <c r="E74" s="38">
        <f t="shared" si="10"/>
        <v>12263.14</v>
      </c>
      <c r="F74" s="38">
        <f t="shared" si="10"/>
        <v>395001.04</v>
      </c>
      <c r="G74" s="38">
        <f t="shared" si="10"/>
        <v>0</v>
      </c>
      <c r="H74" s="38">
        <f t="shared" si="10"/>
        <v>475063.58</v>
      </c>
      <c r="I74" s="38">
        <f t="shared" si="10"/>
        <v>0</v>
      </c>
      <c r="J74" s="38">
        <f>J77</f>
        <v>0</v>
      </c>
      <c r="K74" s="38">
        <f>K77</f>
        <v>0</v>
      </c>
      <c r="L74" s="38">
        <f>L77</f>
        <v>0</v>
      </c>
      <c r="M74" s="38">
        <f>M75+M76+M77</f>
        <v>0</v>
      </c>
      <c r="N74" s="38">
        <f>N75+N76+N77</f>
        <v>0</v>
      </c>
      <c r="O74" s="38">
        <f>O75+O76+O77</f>
        <v>0</v>
      </c>
      <c r="P74" s="11">
        <f t="shared" si="6"/>
        <v>893708.92999999993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58">
        <v>11381.17</v>
      </c>
      <c r="E77" s="58">
        <v>12263.14</v>
      </c>
      <c r="F77" s="57">
        <v>395001.04</v>
      </c>
      <c r="G77" s="57"/>
      <c r="H77" s="57">
        <v>475063.58</v>
      </c>
      <c r="I77" s="19"/>
      <c r="J77" s="19"/>
      <c r="K77" s="19"/>
      <c r="L77" s="19"/>
      <c r="M77" s="18"/>
      <c r="N77" s="17"/>
      <c r="O77" s="19"/>
      <c r="P77" s="11">
        <f t="shared" ref="P77:P87" si="11">+D77+E77+F77+G77+H77+I77+J77+K77+L77+M77+N77+O77</f>
        <v>893708.92999999993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38"/>
      <c r="P78" s="11">
        <f t="shared" si="11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1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1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1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1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1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1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1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1"/>
        <v>0</v>
      </c>
      <c r="T86" s="7"/>
    </row>
    <row r="87" spans="1:20" x14ac:dyDescent="0.25">
      <c r="A87" s="50" t="s">
        <v>62</v>
      </c>
      <c r="B87" s="51">
        <f>B14+B20+B30+B56+B66+B74</f>
        <v>206343789.94999999</v>
      </c>
      <c r="C87" s="51">
        <f>+C14+C20+C30+C40+C56+C66</f>
        <v>0</v>
      </c>
      <c r="D87" s="51">
        <f>D14+D20+D30+D56+D66</f>
        <v>7822413.5</v>
      </c>
      <c r="E87" s="51">
        <f>+E14+E20+E30+E40+E56+E66+E74</f>
        <v>8702728.7999999989</v>
      </c>
      <c r="F87" s="51">
        <f>+F14+F20+F30+F40+F56+F66+F74</f>
        <v>3786749.2699999996</v>
      </c>
      <c r="G87" s="51">
        <f>+G14+G20+G30+G40+G56+G66+G74</f>
        <v>26360565.450000003</v>
      </c>
      <c r="H87" s="51">
        <f>H14+H20+H30+H56+H66+H74</f>
        <v>17205513.219999999</v>
      </c>
      <c r="I87" s="51">
        <f>I14+I20+I30+I56+I66+I74</f>
        <v>0</v>
      </c>
      <c r="J87" s="51">
        <f>J14+J20+J30+J56+J66+J74+J77</f>
        <v>0</v>
      </c>
      <c r="K87" s="51">
        <f>+K14+K20+K30+K40+K56+K66+K74</f>
        <v>0</v>
      </c>
      <c r="L87" s="51">
        <f>L14+L20+L30+L56+L66+L74</f>
        <v>0</v>
      </c>
      <c r="M87" s="51">
        <f>M14+M20+M30+M56+M66+M74</f>
        <v>0</v>
      </c>
      <c r="N87" s="51">
        <f>N14+N20+N30+N56+N66+N74</f>
        <v>0</v>
      </c>
      <c r="O87" s="51">
        <f>O14+O20+O30+O40+O48+O56+O66+O74+O78</f>
        <v>0</v>
      </c>
      <c r="P87" s="51">
        <f t="shared" si="11"/>
        <v>63877970.240000002</v>
      </c>
      <c r="T87" s="3"/>
    </row>
    <row r="88" spans="1:20" ht="15.75" thickBot="1" x14ac:dyDescent="0.3">
      <c r="D88" s="37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A92" s="40"/>
      <c r="B92" s="40"/>
      <c r="C92" s="40"/>
      <c r="P92" s="40"/>
    </row>
    <row r="93" spans="1:20" x14ac:dyDescent="0.25">
      <c r="A93" s="40"/>
      <c r="B93" s="40"/>
      <c r="C93" s="40"/>
      <c r="P93" s="40"/>
    </row>
    <row r="94" spans="1:20" x14ac:dyDescent="0.25">
      <c r="A94" s="40"/>
      <c r="C94" s="40"/>
      <c r="P94" s="40"/>
    </row>
    <row r="95" spans="1:20" ht="15.75" x14ac:dyDescent="0.25">
      <c r="A95" s="41"/>
    </row>
    <row r="96" spans="1:20" ht="15.75" x14ac:dyDescent="0.25">
      <c r="A96" s="42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Aprobado-Ejec  FEBR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2025-06-10T17:45:43Z</dcterms:modified>
</cp:coreProperties>
</file>